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piess\Box\Oregon Ag Mech CDE Curriculum\OATA Electrical In-service\"/>
    </mc:Choice>
  </mc:AlternateContent>
  <xr:revisionPtr revIDLastSave="0" documentId="13_ncr:1_{1336E098-DB36-4ABF-A53F-AA61048A9246}" xr6:coauthVersionLast="47" xr6:coauthVersionMax="47" xr10:uidLastSave="{00000000-0000-0000-0000-000000000000}"/>
  <bookViews>
    <workbookView xWindow="2025" yWindow="600" windowWidth="26775" windowHeight="14880" xr2:uid="{00000000-000D-0000-FFFF-FFFF00000000}"/>
  </bookViews>
  <sheets>
    <sheet name="Materials" sheetId="1" r:id="rId1"/>
    <sheet name="Wire Calc" sheetId="2" r:id="rId2"/>
  </sheets>
  <externalReferences>
    <externalReference r:id="rId3"/>
  </externalReferences>
  <definedNames>
    <definedName name="_xlnm.Print_Titles" localSheetId="0">Materials!#REF!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G20" i="1"/>
  <c r="I20" i="1" s="1"/>
  <c r="D21" i="1"/>
  <c r="E21" i="1"/>
  <c r="G21" i="1"/>
  <c r="I21" i="1" s="1"/>
  <c r="D22" i="1"/>
  <c r="E22" i="1"/>
  <c r="G22" i="1"/>
  <c r="I22" i="1" s="1"/>
  <c r="K7" i="2"/>
  <c r="L7" i="2"/>
  <c r="M7" i="2"/>
  <c r="J7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M9" i="2"/>
  <c r="L9" i="2"/>
  <c r="K9" i="2"/>
  <c r="J9" i="2"/>
  <c r="D11" i="1"/>
  <c r="D28" i="1"/>
  <c r="E28" i="1"/>
  <c r="D6" i="2"/>
  <c r="E6" i="2"/>
  <c r="E5" i="2" s="1"/>
  <c r="F6" i="2"/>
  <c r="G6" i="2"/>
  <c r="H6" i="2"/>
  <c r="I6" i="2"/>
  <c r="C6" i="2"/>
  <c r="D37" i="1"/>
  <c r="E37" i="1"/>
  <c r="E36" i="1"/>
  <c r="D36" i="1"/>
  <c r="D8" i="1"/>
  <c r="E8" i="1"/>
  <c r="E35" i="1"/>
  <c r="G35" i="1" s="1"/>
  <c r="I35" i="1" s="1"/>
  <c r="D35" i="1"/>
  <c r="E19" i="1"/>
  <c r="G19" i="1" s="1"/>
  <c r="I19" i="1" s="1"/>
  <c r="D19" i="1"/>
  <c r="E34" i="1"/>
  <c r="G34" i="1" s="1"/>
  <c r="I34" i="1" s="1"/>
  <c r="D29" i="1"/>
  <c r="E29" i="1"/>
  <c r="G29" i="1" s="1"/>
  <c r="I29" i="1" s="1"/>
  <c r="D30" i="1"/>
  <c r="E30" i="1"/>
  <c r="G30" i="1" s="1"/>
  <c r="I30" i="1" s="1"/>
  <c r="D31" i="1"/>
  <c r="E31" i="1"/>
  <c r="D32" i="1"/>
  <c r="E32" i="1"/>
  <c r="D33" i="1"/>
  <c r="E33" i="1"/>
  <c r="G28" i="1" l="1"/>
  <c r="I28" i="1" s="1"/>
  <c r="G37" i="1"/>
  <c r="I37" i="1" s="1"/>
  <c r="E11" i="1"/>
  <c r="G36" i="1"/>
  <c r="I36" i="1" s="1"/>
  <c r="D5" i="2"/>
  <c r="C5" i="2"/>
  <c r="F5" i="2"/>
  <c r="G33" i="1"/>
  <c r="I33" i="1" s="1"/>
  <c r="G32" i="1"/>
  <c r="I32" i="1" s="1"/>
  <c r="G8" i="1"/>
  <c r="I8" i="1" s="1"/>
  <c r="G31" i="1"/>
  <c r="I31" i="1" s="1"/>
  <c r="G11" i="1" l="1"/>
  <c r="I11" i="1" s="1"/>
  <c r="D10" i="1"/>
  <c r="E9" i="1"/>
  <c r="E13" i="1"/>
  <c r="E15" i="1"/>
  <c r="E16" i="1"/>
  <c r="E17" i="1"/>
  <c r="E18" i="1"/>
  <c r="E7" i="1"/>
  <c r="D13" i="1"/>
  <c r="D15" i="1"/>
  <c r="D16" i="1"/>
  <c r="D17" i="1"/>
  <c r="D18" i="1"/>
  <c r="D7" i="1"/>
  <c r="C14" i="1"/>
  <c r="D14" i="1" s="1"/>
  <c r="G9" i="1" l="1"/>
  <c r="I9" i="1" s="1"/>
  <c r="G16" i="1"/>
  <c r="I16" i="1" s="1"/>
  <c r="G15" i="1"/>
  <c r="I15" i="1" s="1"/>
  <c r="G17" i="1"/>
  <c r="I17" i="1" s="1"/>
  <c r="G18" i="1"/>
  <c r="I18" i="1" s="1"/>
  <c r="G13" i="1"/>
  <c r="I13" i="1" s="1"/>
  <c r="E14" i="1"/>
  <c r="D9" i="1"/>
  <c r="E10" i="1"/>
  <c r="G7" i="1"/>
  <c r="I7" i="1" s="1"/>
  <c r="G10" i="1" l="1"/>
  <c r="I10" i="1" s="1"/>
  <c r="G14" i="1"/>
  <c r="I14" i="1" s="1"/>
  <c r="I40" i="1" s="1"/>
  <c r="I41" i="1" s="1"/>
</calcChain>
</file>

<file path=xl/sharedStrings.xml><?xml version="1.0" encoding="utf-8"?>
<sst xmlns="http://schemas.openxmlformats.org/spreadsheetml/2006/main" count="101" uniqueCount="80">
  <si>
    <t>Students:</t>
  </si>
  <si>
    <t>Item</t>
  </si>
  <si>
    <t>Units</t>
  </si>
  <si>
    <t>Per/Student</t>
  </si>
  <si>
    <t>each</t>
  </si>
  <si>
    <t>Required</t>
  </si>
  <si>
    <t>1/2" EMT</t>
  </si>
  <si>
    <t>Cost</t>
  </si>
  <si>
    <t>Amount</t>
  </si>
  <si>
    <t>Total</t>
  </si>
  <si>
    <t>(included are two extra for demonstration)</t>
  </si>
  <si>
    <t>Order</t>
  </si>
  <si>
    <t>box 100</t>
  </si>
  <si>
    <t>In stock</t>
  </si>
  <si>
    <t>Toggle Switch</t>
  </si>
  <si>
    <t>OATA Inservice</t>
  </si>
  <si>
    <t>500’ roll</t>
  </si>
  <si>
    <t>14/2 w/g NM cable</t>
  </si>
  <si>
    <t>250’ roll</t>
  </si>
  <si>
    <t>Electrical tape (marking)</t>
  </si>
  <si>
    <t>Yellow wire nuts</t>
  </si>
  <si>
    <t>box (500)</t>
  </si>
  <si>
    <t>EMT Box Connectors</t>
  </si>
  <si>
    <t>10 pk</t>
  </si>
  <si>
    <t>DR</t>
  </si>
  <si>
    <t xml:space="preserve">3 way switch </t>
  </si>
  <si>
    <t>10pk</t>
  </si>
  <si>
    <t>Lamp Holder</t>
  </si>
  <si>
    <t>Per Student</t>
  </si>
  <si>
    <t>14 ga. black solid THHN</t>
  </si>
  <si>
    <t>14 ga. white solid THHN</t>
  </si>
  <si>
    <t>Multi-colors</t>
  </si>
  <si>
    <t>6 rolls</t>
  </si>
  <si>
    <t>50 pk</t>
  </si>
  <si>
    <t>#8 x 1/2" Truss Head screws</t>
  </si>
  <si>
    <t xml:space="preserve">box 260 </t>
  </si>
  <si>
    <t>Ground screws</t>
  </si>
  <si>
    <t>Comments/HD SKU</t>
  </si>
  <si>
    <t>Wiring Board</t>
  </si>
  <si>
    <t>Handy Box</t>
  </si>
  <si>
    <t>1/2" PVC Conduit</t>
  </si>
  <si>
    <t>Notes:</t>
  </si>
  <si>
    <t>12/2 w/g NM Cable</t>
  </si>
  <si>
    <t>Project Supplies</t>
  </si>
  <si>
    <t>1/2" NM Screw Clamp</t>
  </si>
  <si>
    <t>Box 100</t>
  </si>
  <si>
    <t>Cut to 24"</t>
  </si>
  <si>
    <t>1/2 in. Rigid Conduit Locknut </t>
  </si>
  <si>
    <t>20 PK</t>
  </si>
  <si>
    <t>15 pk</t>
  </si>
  <si>
    <t xml:space="preserve">1/2" PVC MA </t>
  </si>
  <si>
    <t>Wire Calculator</t>
  </si>
  <si>
    <t>Box A-B</t>
  </si>
  <si>
    <t xml:space="preserve">Black </t>
  </si>
  <si>
    <t>White</t>
  </si>
  <si>
    <t>Green</t>
  </si>
  <si>
    <t>Red</t>
  </si>
  <si>
    <t>Box B-C</t>
  </si>
  <si>
    <t>Project</t>
  </si>
  <si>
    <t>Switch - Lamp</t>
  </si>
  <si>
    <t>Lamp - Switch</t>
  </si>
  <si>
    <t>DR - Lamp - Switch</t>
  </si>
  <si>
    <t>Switch - DR - Lamp</t>
  </si>
  <si>
    <t>Projects</t>
  </si>
  <si>
    <t>Total Feet</t>
  </si>
  <si>
    <t>Wires Needed</t>
  </si>
  <si>
    <t>DR - Lamp - Switch Middle Fed</t>
  </si>
  <si>
    <t>3 way - Lamp - 3 Way Middle Fed</t>
  </si>
  <si>
    <t xml:space="preserve">3 way - Lamp - 3 Way </t>
  </si>
  <si>
    <t>Wire Length Between Boxes</t>
  </si>
  <si>
    <t>14 ga. green solid THHN</t>
  </si>
  <si>
    <t>50' Roll</t>
  </si>
  <si>
    <t>1x4x8'</t>
  </si>
  <si>
    <t>240V 20A Receptacle</t>
  </si>
  <si>
    <t>15A Breaker</t>
  </si>
  <si>
    <t>20A Breaker</t>
  </si>
  <si>
    <t>20A 2 pole Breaker</t>
  </si>
  <si>
    <t>Purchase</t>
  </si>
  <si>
    <t>250 roll</t>
  </si>
  <si>
    <t>Part of CDE 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</si>
</sst>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9"/>
      <color rgb="FF333333"/>
      <name val="Segoe UI"/>
      <family val="2"/>
    </font>
    <font>
      <sz val="8"/>
      <color rgb="FF333333"/>
      <name val="Helvetica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" fontId="0" fillId="0" borderId="0" xfId="0" applyNumberFormat="1" applyAlignment="1">
      <alignment vertical="top"/>
    </xf>
    <xf numFmtId="0" fontId="0" fillId="0" borderId="0" xfId="0" applyAlignment="1" applyProtection="1">
      <alignment vertical="top"/>
      <protection locked="0"/>
    </xf>
    <xf numFmtId="2" fontId="0" fillId="0" borderId="0" xfId="0" applyNumberFormat="1" applyAlignment="1" applyProtection="1">
      <alignment vertical="top"/>
      <protection locked="0"/>
    </xf>
    <xf numFmtId="0" fontId="0" fillId="0" borderId="1" xfId="0" applyBorder="1"/>
    <xf numFmtId="0" fontId="4" fillId="0" borderId="0" xfId="0" applyFont="1" applyAlignment="1">
      <alignment vertical="center"/>
    </xf>
    <xf numFmtId="2" fontId="0" fillId="0" borderId="0" xfId="0" applyNumberFormat="1" applyAlignment="1">
      <alignment horizontal="right"/>
    </xf>
    <xf numFmtId="0" fontId="7" fillId="0" borderId="0" xfId="0" applyFont="1"/>
    <xf numFmtId="0" fontId="6" fillId="0" borderId="0" xfId="0" applyFont="1"/>
    <xf numFmtId="17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1" fillId="0" borderId="0" xfId="0" applyFont="1"/>
    <xf numFmtId="0" fontId="2" fillId="0" borderId="2" xfId="0" applyFont="1" applyBorder="1"/>
    <xf numFmtId="0" fontId="0" fillId="0" borderId="2" xfId="0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1" fontId="0" fillId="2" borderId="0" xfId="0" applyNumberFormat="1" applyFill="1" applyAlignment="1">
      <alignment vertical="top"/>
    </xf>
    <xf numFmtId="0" fontId="0" fillId="2" borderId="0" xfId="0" applyFill="1"/>
    <xf numFmtId="2" fontId="0" fillId="0" borderId="0" xfId="0" applyNumberFormat="1"/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spiess\Box\Oregon%20Ag%20Mech%20CDE%20Curriculum\OATA%20Electrical%20In-service\OATA%202023.xlsx" TargetMode="External"/><Relationship Id="rId1" Type="http://schemas.openxmlformats.org/officeDocument/2006/relationships/externalLinkPath" Target="OAT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A9" zoomScaleNormal="100" workbookViewId="0">
      <selection activeCell="N6" sqref="N6"/>
    </sheetView>
  </sheetViews>
  <sheetFormatPr defaultRowHeight="12.75" x14ac:dyDescent="0.2"/>
  <cols>
    <col min="1" max="1" width="27.140625" style="25" bestFit="1" customWidth="1"/>
    <col min="2" max="2" width="9.85546875" bestFit="1" customWidth="1"/>
    <col min="3" max="3" width="10.85546875" customWidth="1"/>
    <col min="4" max="4" width="8.28515625" customWidth="1"/>
    <col min="5" max="5" width="5.5703125" bestFit="1" customWidth="1"/>
    <col min="6" max="6" width="7.5703125" bestFit="1" customWidth="1"/>
    <col min="7" max="7" width="8.85546875" bestFit="1" customWidth="1"/>
    <col min="8" max="8" width="7.7109375" customWidth="1"/>
    <col min="9" max="9" width="7.42578125" style="3" bestFit="1" customWidth="1"/>
    <col min="10" max="10" width="17.85546875" style="10" bestFit="1" customWidth="1"/>
    <col min="11" max="11" width="10.5703125" bestFit="1" customWidth="1"/>
    <col min="12" max="13" width="7.42578125" customWidth="1"/>
    <col min="14" max="14" width="44" style="5" customWidth="1"/>
  </cols>
  <sheetData>
    <row r="1" spans="1:14" ht="18" x14ac:dyDescent="0.25">
      <c r="A1" s="34" t="s">
        <v>15</v>
      </c>
      <c r="B1" s="34"/>
      <c r="C1" s="34"/>
      <c r="D1" s="34"/>
      <c r="E1" s="34"/>
      <c r="F1" s="34"/>
      <c r="G1" s="4"/>
      <c r="H1" s="34"/>
      <c r="I1" s="34"/>
      <c r="J1" s="27"/>
      <c r="K1" s="4"/>
      <c r="L1" s="4"/>
      <c r="M1" s="4"/>
    </row>
    <row r="2" spans="1:14" x14ac:dyDescent="0.2">
      <c r="A2" s="21">
        <v>45078</v>
      </c>
    </row>
    <row r="3" spans="1:14" x14ac:dyDescent="0.2">
      <c r="A3" s="25" t="s">
        <v>0</v>
      </c>
      <c r="B3">
        <v>22</v>
      </c>
      <c r="C3" s="2" t="s">
        <v>10</v>
      </c>
    </row>
    <row r="5" spans="1:14" x14ac:dyDescent="0.2">
      <c r="A5" s="11" t="s">
        <v>1</v>
      </c>
      <c r="B5" s="16" t="s">
        <v>2</v>
      </c>
      <c r="C5" s="1" t="s">
        <v>3</v>
      </c>
      <c r="D5" s="1" t="s">
        <v>5</v>
      </c>
      <c r="E5" s="12" t="s">
        <v>11</v>
      </c>
      <c r="F5" s="1" t="s">
        <v>13</v>
      </c>
      <c r="G5" s="40" t="s">
        <v>77</v>
      </c>
      <c r="H5" s="1" t="s">
        <v>7</v>
      </c>
      <c r="I5" s="1" t="s">
        <v>8</v>
      </c>
      <c r="J5" s="12" t="s">
        <v>37</v>
      </c>
      <c r="K5" s="10" t="s">
        <v>41</v>
      </c>
    </row>
    <row r="6" spans="1:14" x14ac:dyDescent="0.2">
      <c r="A6" s="24" t="s">
        <v>43</v>
      </c>
      <c r="C6" s="3"/>
      <c r="D6" s="3"/>
      <c r="E6" s="3"/>
      <c r="F6" s="3"/>
      <c r="G6" s="10"/>
      <c r="H6" s="3"/>
    </row>
    <row r="7" spans="1:14" ht="14.25" x14ac:dyDescent="0.2">
      <c r="A7" s="22" t="s">
        <v>17</v>
      </c>
      <c r="B7" s="17" t="s">
        <v>18</v>
      </c>
      <c r="C7">
        <v>0.02</v>
      </c>
      <c r="D7" s="9">
        <f>C7*$B$3</f>
        <v>0.44</v>
      </c>
      <c r="E7" s="7">
        <f>ROUNDUP(C7*$B$3,0)</f>
        <v>1</v>
      </c>
      <c r="F7" s="14">
        <v>0</v>
      </c>
      <c r="G7" s="35">
        <f>E7-F7</f>
        <v>1</v>
      </c>
      <c r="H7" s="15">
        <v>109</v>
      </c>
      <c r="I7" s="9">
        <f>G7*H7</f>
        <v>109</v>
      </c>
      <c r="J7" s="19">
        <v>268550</v>
      </c>
    </row>
    <row r="8" spans="1:14" ht="14.25" x14ac:dyDescent="0.2">
      <c r="A8" s="22" t="s">
        <v>42</v>
      </c>
      <c r="B8" s="17" t="s">
        <v>78</v>
      </c>
      <c r="C8" s="8">
        <v>0.04</v>
      </c>
      <c r="D8" s="9">
        <f t="shared" ref="D8" si="0">C8*$B$3</f>
        <v>0.88</v>
      </c>
      <c r="E8" s="7">
        <f t="shared" ref="E8" si="1">ROUNDUP(C8*$B$3,0)</f>
        <v>1</v>
      </c>
      <c r="F8" s="14">
        <v>0</v>
      </c>
      <c r="G8" s="35">
        <f>E8-F8</f>
        <v>1</v>
      </c>
      <c r="H8" s="15">
        <v>139</v>
      </c>
      <c r="I8" s="9">
        <f t="shared" ref="I8:I37" si="2">G8*H8</f>
        <v>139</v>
      </c>
      <c r="J8" s="19">
        <v>268844</v>
      </c>
    </row>
    <row r="9" spans="1:14" ht="14.25" x14ac:dyDescent="0.2">
      <c r="A9" s="22" t="s">
        <v>29</v>
      </c>
      <c r="B9" s="17" t="s">
        <v>16</v>
      </c>
      <c r="C9" s="8">
        <v>0.02</v>
      </c>
      <c r="D9" s="9">
        <f>C9*$B$3</f>
        <v>0.44</v>
      </c>
      <c r="E9" s="7">
        <f>ROUNDUP(C9*$B$3,0)</f>
        <v>1</v>
      </c>
      <c r="F9" s="14">
        <v>0</v>
      </c>
      <c r="G9" s="35">
        <f>E9-F9</f>
        <v>1</v>
      </c>
      <c r="H9" s="15">
        <v>76.47</v>
      </c>
      <c r="I9" s="9">
        <f t="shared" si="2"/>
        <v>76.47</v>
      </c>
      <c r="J9" s="20">
        <v>866229</v>
      </c>
      <c r="N9" s="8"/>
    </row>
    <row r="10" spans="1:14" ht="14.25" x14ac:dyDescent="0.2">
      <c r="A10" s="22" t="s">
        <v>30</v>
      </c>
      <c r="B10" s="17" t="s">
        <v>16</v>
      </c>
      <c r="C10" s="8">
        <v>0.02</v>
      </c>
      <c r="D10" s="9">
        <f>C10*$B$3</f>
        <v>0.44</v>
      </c>
      <c r="E10" s="7">
        <f>ROUNDUP(C10*$B$3,0)</f>
        <v>1</v>
      </c>
      <c r="F10" s="14">
        <v>0</v>
      </c>
      <c r="G10" s="35">
        <f>E10-F10</f>
        <v>1</v>
      </c>
      <c r="H10" s="15">
        <v>76.47</v>
      </c>
      <c r="I10" s="9">
        <f t="shared" si="2"/>
        <v>76.47</v>
      </c>
      <c r="J10" s="20">
        <v>866245</v>
      </c>
      <c r="N10" s="8"/>
    </row>
    <row r="11" spans="1:14" ht="14.25" x14ac:dyDescent="0.2">
      <c r="A11" s="22" t="s">
        <v>70</v>
      </c>
      <c r="B11" s="17" t="s">
        <v>71</v>
      </c>
      <c r="C11" s="8">
        <v>0.02</v>
      </c>
      <c r="D11" s="9">
        <f>C11*$B$3</f>
        <v>0.44</v>
      </c>
      <c r="E11" s="7">
        <f>ROUNDUP(C11*$B$3,0)</f>
        <v>1</v>
      </c>
      <c r="F11" s="14">
        <v>0</v>
      </c>
      <c r="G11" s="35">
        <f>E11-F11</f>
        <v>1</v>
      </c>
      <c r="H11" s="15">
        <v>21</v>
      </c>
      <c r="I11" s="9">
        <f t="shared" si="2"/>
        <v>21</v>
      </c>
      <c r="J11" s="19">
        <v>713668</v>
      </c>
      <c r="N11" s="8"/>
    </row>
    <row r="12" spans="1:14" ht="14.25" x14ac:dyDescent="0.2">
      <c r="A12" s="22"/>
      <c r="B12" s="17"/>
      <c r="C12" s="8"/>
      <c r="D12" s="9"/>
      <c r="E12" s="7"/>
      <c r="F12" s="14"/>
      <c r="G12" s="35"/>
      <c r="H12" s="15"/>
      <c r="I12" s="9"/>
      <c r="J12" s="19"/>
    </row>
    <row r="13" spans="1:14" ht="14.25" x14ac:dyDescent="0.2">
      <c r="A13" s="22" t="s">
        <v>19</v>
      </c>
      <c r="B13" s="17" t="s">
        <v>32</v>
      </c>
      <c r="C13" s="8">
        <v>0.02</v>
      </c>
      <c r="D13" s="9">
        <f>C13*$B$3</f>
        <v>0.44</v>
      </c>
      <c r="E13" s="7">
        <f>ROUNDUP(C13*$B$3,0)</f>
        <v>1</v>
      </c>
      <c r="F13" s="14">
        <v>0</v>
      </c>
      <c r="G13" s="35">
        <f t="shared" ref="G13:G22" si="3">E13-F13</f>
        <v>1</v>
      </c>
      <c r="H13" s="15">
        <v>8.44</v>
      </c>
      <c r="I13" s="9">
        <f t="shared" si="2"/>
        <v>8.44</v>
      </c>
      <c r="J13" s="28">
        <v>1001754256</v>
      </c>
      <c r="K13" s="2" t="s">
        <v>31</v>
      </c>
    </row>
    <row r="14" spans="1:14" ht="14.25" x14ac:dyDescent="0.2">
      <c r="A14" s="22" t="s">
        <v>20</v>
      </c>
      <c r="B14" s="17" t="s">
        <v>21</v>
      </c>
      <c r="C14" s="8">
        <f>4/500</f>
        <v>8.0000000000000002E-3</v>
      </c>
      <c r="D14" s="9">
        <f t="shared" ref="D14:D17" si="4">C14*$B$3</f>
        <v>0.17599999999999999</v>
      </c>
      <c r="E14" s="7">
        <f t="shared" ref="E14:E17" si="5">ROUNDUP(C14*$B$3,0)</f>
        <v>1</v>
      </c>
      <c r="F14" s="14">
        <v>0</v>
      </c>
      <c r="G14" s="35">
        <f t="shared" si="3"/>
        <v>1</v>
      </c>
      <c r="H14" s="15">
        <v>25</v>
      </c>
      <c r="I14" s="9">
        <f t="shared" si="2"/>
        <v>25</v>
      </c>
      <c r="J14" s="26"/>
    </row>
    <row r="15" spans="1:14" ht="14.25" x14ac:dyDescent="0.2">
      <c r="A15" s="38" t="s">
        <v>24</v>
      </c>
      <c r="B15" s="17" t="s">
        <v>23</v>
      </c>
      <c r="C15" s="8">
        <v>0.2</v>
      </c>
      <c r="D15" s="9">
        <f t="shared" si="4"/>
        <v>4.4000000000000004</v>
      </c>
      <c r="E15" s="7">
        <f t="shared" si="5"/>
        <v>5</v>
      </c>
      <c r="F15" s="14">
        <v>5</v>
      </c>
      <c r="G15" s="35">
        <f t="shared" si="3"/>
        <v>0</v>
      </c>
      <c r="H15" s="15">
        <v>12.2</v>
      </c>
      <c r="I15" s="9">
        <f t="shared" si="2"/>
        <v>0</v>
      </c>
      <c r="J15" s="29">
        <v>897912</v>
      </c>
    </row>
    <row r="16" spans="1:14" ht="14.25" x14ac:dyDescent="0.2">
      <c r="A16" s="38" t="s">
        <v>14</v>
      </c>
      <c r="B16" s="17" t="s">
        <v>23</v>
      </c>
      <c r="C16" s="8">
        <v>0.1</v>
      </c>
      <c r="D16" s="9">
        <f t="shared" si="4"/>
        <v>2.2000000000000002</v>
      </c>
      <c r="E16" s="7">
        <f t="shared" si="5"/>
        <v>3</v>
      </c>
      <c r="F16" s="14">
        <v>3</v>
      </c>
      <c r="G16" s="35">
        <f t="shared" si="3"/>
        <v>0</v>
      </c>
      <c r="H16" s="15">
        <v>13.25</v>
      </c>
      <c r="I16" s="9">
        <f t="shared" si="2"/>
        <v>0</v>
      </c>
      <c r="J16" s="28">
        <v>1008137996</v>
      </c>
    </row>
    <row r="17" spans="1:14" ht="14.25" x14ac:dyDescent="0.2">
      <c r="A17" s="38" t="s">
        <v>25</v>
      </c>
      <c r="B17" s="17" t="s">
        <v>26</v>
      </c>
      <c r="C17" s="8">
        <v>0.2</v>
      </c>
      <c r="D17" s="9">
        <f t="shared" si="4"/>
        <v>4.4000000000000004</v>
      </c>
      <c r="E17" s="7">
        <f t="shared" si="5"/>
        <v>5</v>
      </c>
      <c r="F17" s="14">
        <v>5</v>
      </c>
      <c r="G17" s="35">
        <f t="shared" si="3"/>
        <v>0</v>
      </c>
      <c r="H17" s="15">
        <v>30</v>
      </c>
      <c r="I17" s="9">
        <f t="shared" si="2"/>
        <v>0</v>
      </c>
      <c r="J17" s="28">
        <v>1006546225</v>
      </c>
    </row>
    <row r="18" spans="1:14" ht="14.25" x14ac:dyDescent="0.2">
      <c r="A18" s="38" t="s">
        <v>27</v>
      </c>
      <c r="B18" s="17" t="s">
        <v>4</v>
      </c>
      <c r="C18" s="8">
        <v>1</v>
      </c>
      <c r="D18" s="9">
        <f>C18*$B$3</f>
        <v>22</v>
      </c>
      <c r="E18" s="7">
        <f>ROUNDUP(C18*$B$3,0)</f>
        <v>22</v>
      </c>
      <c r="F18" s="14">
        <v>22</v>
      </c>
      <c r="G18" s="35">
        <f t="shared" si="3"/>
        <v>0</v>
      </c>
      <c r="H18" s="15">
        <v>2.33</v>
      </c>
      <c r="I18" s="9">
        <f t="shared" si="2"/>
        <v>0</v>
      </c>
      <c r="J18" s="28">
        <v>249408</v>
      </c>
    </row>
    <row r="19" spans="1:14" ht="14.25" x14ac:dyDescent="0.2">
      <c r="A19" s="38" t="s">
        <v>73</v>
      </c>
      <c r="B19" s="17" t="s">
        <v>4</v>
      </c>
      <c r="C19" s="8">
        <v>1</v>
      </c>
      <c r="D19" s="9">
        <f>C19*$B$3</f>
        <v>22</v>
      </c>
      <c r="E19" s="7">
        <f>ROUNDUP(C19*$B$3,0)</f>
        <v>22</v>
      </c>
      <c r="F19" s="14">
        <v>22</v>
      </c>
      <c r="G19" s="35">
        <f t="shared" si="3"/>
        <v>0</v>
      </c>
      <c r="H19" s="15">
        <v>6.65</v>
      </c>
      <c r="I19" s="9">
        <f t="shared" si="2"/>
        <v>0</v>
      </c>
      <c r="J19" s="28">
        <v>621403</v>
      </c>
    </row>
    <row r="20" spans="1:14" ht="14.25" x14ac:dyDescent="0.2">
      <c r="A20" s="38" t="s">
        <v>74</v>
      </c>
      <c r="B20" s="17" t="s">
        <v>4</v>
      </c>
      <c r="C20" s="8">
        <v>1</v>
      </c>
      <c r="D20" s="9">
        <f t="shared" ref="D20:D22" si="6">C20*$B$3</f>
        <v>22</v>
      </c>
      <c r="E20" s="7">
        <f t="shared" ref="E20:E22" si="7">ROUNDUP(C20*$B$3,0)</f>
        <v>22</v>
      </c>
      <c r="F20" s="14">
        <v>22</v>
      </c>
      <c r="G20" s="35">
        <f t="shared" si="3"/>
        <v>0</v>
      </c>
      <c r="H20" s="15">
        <v>7.33</v>
      </c>
      <c r="I20" s="9">
        <f t="shared" si="2"/>
        <v>0</v>
      </c>
      <c r="J20" s="28"/>
    </row>
    <row r="21" spans="1:14" ht="14.25" x14ac:dyDescent="0.2">
      <c r="A21" s="39" t="s">
        <v>75</v>
      </c>
      <c r="B21" s="17" t="s">
        <v>4</v>
      </c>
      <c r="C21" s="8">
        <v>1</v>
      </c>
      <c r="D21" s="9">
        <f t="shared" si="6"/>
        <v>22</v>
      </c>
      <c r="E21" s="7">
        <f t="shared" si="7"/>
        <v>22</v>
      </c>
      <c r="F21" s="14">
        <v>22</v>
      </c>
      <c r="G21" s="35">
        <f t="shared" si="3"/>
        <v>0</v>
      </c>
      <c r="H21" s="15">
        <v>7.33</v>
      </c>
      <c r="I21" s="9">
        <f t="shared" si="2"/>
        <v>0</v>
      </c>
    </row>
    <row r="22" spans="1:14" ht="14.25" x14ac:dyDescent="0.2">
      <c r="A22" s="39" t="s">
        <v>76</v>
      </c>
      <c r="B22" s="17" t="s">
        <v>4</v>
      </c>
      <c r="C22" s="8">
        <v>1</v>
      </c>
      <c r="D22" s="9">
        <f t="shared" si="6"/>
        <v>22</v>
      </c>
      <c r="E22" s="7">
        <f t="shared" si="7"/>
        <v>22</v>
      </c>
      <c r="F22" s="14">
        <v>22</v>
      </c>
      <c r="G22" s="35">
        <f t="shared" si="3"/>
        <v>0</v>
      </c>
      <c r="H22" s="15">
        <v>17.829999999999998</v>
      </c>
      <c r="I22" s="9">
        <f t="shared" si="2"/>
        <v>0</v>
      </c>
    </row>
    <row r="23" spans="1:14" x14ac:dyDescent="0.2">
      <c r="G23" s="36"/>
      <c r="H23" s="37"/>
      <c r="I23" s="9"/>
    </row>
    <row r="24" spans="1:14" x14ac:dyDescent="0.2">
      <c r="G24" s="36"/>
      <c r="H24" s="37"/>
      <c r="I24" s="9"/>
    </row>
    <row r="25" spans="1:14" x14ac:dyDescent="0.2">
      <c r="G25" s="36"/>
      <c r="H25" s="37"/>
      <c r="I25" s="9"/>
    </row>
    <row r="26" spans="1:14" ht="14.25" x14ac:dyDescent="0.2">
      <c r="A26" s="22"/>
      <c r="B26" s="17"/>
      <c r="C26" s="8"/>
      <c r="D26" s="9"/>
      <c r="E26" s="7"/>
      <c r="F26" s="14"/>
      <c r="G26" s="35"/>
      <c r="H26" s="15"/>
      <c r="I26" s="9"/>
      <c r="J26" s="26"/>
      <c r="N26" s="8"/>
    </row>
    <row r="27" spans="1:14" ht="14.25" x14ac:dyDescent="0.2">
      <c r="A27" s="23" t="s">
        <v>38</v>
      </c>
      <c r="B27" s="17"/>
      <c r="C27" s="8"/>
      <c r="D27" s="9"/>
      <c r="E27" s="7"/>
      <c r="F27" s="14"/>
      <c r="G27" s="35"/>
      <c r="H27" s="15"/>
      <c r="I27" s="9"/>
      <c r="J27" s="26"/>
    </row>
    <row r="28" spans="1:14" ht="14.25" x14ac:dyDescent="0.2">
      <c r="A28" t="s">
        <v>39</v>
      </c>
      <c r="B28" s="17" t="s">
        <v>4</v>
      </c>
      <c r="C28" s="8">
        <v>3</v>
      </c>
      <c r="D28" s="9">
        <f t="shared" ref="D28:D33" si="8">C28*$B$3</f>
        <v>66</v>
      </c>
      <c r="E28" s="7">
        <f t="shared" ref="E28:E34" si="9">ROUNDUP(C28*$B$3,0)</f>
        <v>66</v>
      </c>
      <c r="F28" s="14">
        <v>0</v>
      </c>
      <c r="G28" s="35">
        <f t="shared" ref="G28:G37" si="10">E28-F28</f>
        <v>66</v>
      </c>
      <c r="H28" s="37">
        <v>1.88</v>
      </c>
      <c r="I28" s="9">
        <f t="shared" si="2"/>
        <v>124.08</v>
      </c>
      <c r="J28" s="28">
        <v>299839</v>
      </c>
    </row>
    <row r="29" spans="1:14" ht="14.25" x14ac:dyDescent="0.2">
      <c r="A29" t="s">
        <v>6</v>
      </c>
      <c r="B29" s="17" t="s">
        <v>4</v>
      </c>
      <c r="C29" s="8">
        <v>3.3000000000000002E-2</v>
      </c>
      <c r="D29" s="9">
        <f t="shared" si="8"/>
        <v>0.72599999999999998</v>
      </c>
      <c r="E29" s="7">
        <f t="shared" si="9"/>
        <v>1</v>
      </c>
      <c r="F29" s="14">
        <v>0</v>
      </c>
      <c r="G29" s="35">
        <f t="shared" si="10"/>
        <v>1</v>
      </c>
      <c r="H29" s="37">
        <v>6.5</v>
      </c>
      <c r="I29" s="9">
        <f t="shared" si="2"/>
        <v>6.5</v>
      </c>
      <c r="J29" s="28">
        <v>203106</v>
      </c>
    </row>
    <row r="30" spans="1:14" ht="14.25" x14ac:dyDescent="0.2">
      <c r="A30" t="s">
        <v>40</v>
      </c>
      <c r="B30" s="17" t="s">
        <v>4</v>
      </c>
      <c r="C30" s="8">
        <v>3.3000000000000002E-2</v>
      </c>
      <c r="D30" s="9">
        <f t="shared" si="8"/>
        <v>0.72599999999999998</v>
      </c>
      <c r="E30" s="7">
        <f t="shared" si="9"/>
        <v>1</v>
      </c>
      <c r="F30" s="14">
        <v>0</v>
      </c>
      <c r="G30" s="35">
        <f t="shared" si="10"/>
        <v>1</v>
      </c>
      <c r="H30" s="37">
        <v>7.48</v>
      </c>
      <c r="I30" s="9">
        <f t="shared" si="2"/>
        <v>7.48</v>
      </c>
      <c r="J30" s="10">
        <v>202959</v>
      </c>
    </row>
    <row r="31" spans="1:14" ht="14.25" x14ac:dyDescent="0.2">
      <c r="A31" s="2" t="s">
        <v>50</v>
      </c>
      <c r="B31" s="17" t="s">
        <v>49</v>
      </c>
      <c r="C31" s="8">
        <v>0.13300000000000001</v>
      </c>
      <c r="D31" s="9">
        <f t="shared" si="8"/>
        <v>2.9260000000000002</v>
      </c>
      <c r="E31" s="7">
        <f t="shared" si="9"/>
        <v>3</v>
      </c>
      <c r="F31" s="14">
        <v>0</v>
      </c>
      <c r="G31" s="35">
        <f t="shared" si="10"/>
        <v>3</v>
      </c>
      <c r="H31" s="37">
        <v>3.23</v>
      </c>
      <c r="I31" s="9">
        <f t="shared" si="2"/>
        <v>9.69</v>
      </c>
      <c r="J31" s="10">
        <v>1007812613</v>
      </c>
    </row>
    <row r="32" spans="1:14" ht="14.25" x14ac:dyDescent="0.2">
      <c r="A32" s="2" t="s">
        <v>72</v>
      </c>
      <c r="B32" s="17" t="s">
        <v>4</v>
      </c>
      <c r="C32" s="8">
        <v>0.25</v>
      </c>
      <c r="D32" s="9">
        <f t="shared" si="8"/>
        <v>5.5</v>
      </c>
      <c r="E32" s="7">
        <f t="shared" si="9"/>
        <v>6</v>
      </c>
      <c r="F32" s="14">
        <v>0</v>
      </c>
      <c r="G32" s="35">
        <f t="shared" si="10"/>
        <v>6</v>
      </c>
      <c r="H32" s="37">
        <v>9</v>
      </c>
      <c r="I32" s="9">
        <f t="shared" si="2"/>
        <v>54</v>
      </c>
      <c r="J32" s="28">
        <v>914770</v>
      </c>
      <c r="K32" s="2" t="s">
        <v>46</v>
      </c>
    </row>
    <row r="33" spans="1:14" ht="14.25" x14ac:dyDescent="0.2">
      <c r="A33" s="22" t="s">
        <v>22</v>
      </c>
      <c r="B33" s="6" t="s">
        <v>33</v>
      </c>
      <c r="C33" s="8">
        <v>0.04</v>
      </c>
      <c r="D33" s="9">
        <f t="shared" si="8"/>
        <v>0.88</v>
      </c>
      <c r="E33" s="7">
        <f t="shared" si="9"/>
        <v>1</v>
      </c>
      <c r="F33" s="14">
        <v>0</v>
      </c>
      <c r="G33" s="35">
        <f t="shared" si="10"/>
        <v>1</v>
      </c>
      <c r="H33" s="15">
        <v>24</v>
      </c>
      <c r="I33" s="9">
        <f t="shared" si="2"/>
        <v>24</v>
      </c>
      <c r="J33" s="28">
        <v>286305</v>
      </c>
    </row>
    <row r="34" spans="1:14" ht="14.25" x14ac:dyDescent="0.2">
      <c r="A34" s="22" t="s">
        <v>34</v>
      </c>
      <c r="B34" s="17" t="s">
        <v>35</v>
      </c>
      <c r="C34" s="8">
        <v>0.03</v>
      </c>
      <c r="D34" s="9">
        <v>0.04</v>
      </c>
      <c r="E34" s="7">
        <f t="shared" si="9"/>
        <v>1</v>
      </c>
      <c r="F34" s="14">
        <v>0</v>
      </c>
      <c r="G34" s="35">
        <f t="shared" si="10"/>
        <v>1</v>
      </c>
      <c r="H34" s="15">
        <v>13.37</v>
      </c>
      <c r="I34" s="9">
        <f t="shared" si="2"/>
        <v>13.37</v>
      </c>
      <c r="J34" s="28">
        <v>184700</v>
      </c>
    </row>
    <row r="35" spans="1:14" ht="14.25" x14ac:dyDescent="0.2">
      <c r="A35" s="25" t="s">
        <v>36</v>
      </c>
      <c r="B35" s="17" t="s">
        <v>12</v>
      </c>
      <c r="C35" s="8">
        <v>0.03</v>
      </c>
      <c r="D35" s="9">
        <f t="shared" ref="D35" si="11">C35*$B$3</f>
        <v>0.65999999999999992</v>
      </c>
      <c r="E35" s="7">
        <f>ROUNDUP(C35*$B$3,0)</f>
        <v>1</v>
      </c>
      <c r="F35" s="14">
        <v>0</v>
      </c>
      <c r="G35" s="35">
        <f t="shared" si="10"/>
        <v>1</v>
      </c>
      <c r="H35" s="15">
        <v>11</v>
      </c>
      <c r="I35" s="9">
        <f t="shared" si="2"/>
        <v>11</v>
      </c>
      <c r="J35" s="28">
        <v>370368</v>
      </c>
    </row>
    <row r="36" spans="1:14" ht="14.25" x14ac:dyDescent="0.2">
      <c r="A36" s="25" t="s">
        <v>44</v>
      </c>
      <c r="B36" s="17" t="s">
        <v>45</v>
      </c>
      <c r="C36" s="8">
        <v>0.02</v>
      </c>
      <c r="D36" s="9">
        <f>C36*[1]Sheet1!$B$3</f>
        <v>0.4</v>
      </c>
      <c r="E36" s="7">
        <f>ROUNDUP(C36*[1]Sheet1!$B$3,0)</f>
        <v>1</v>
      </c>
      <c r="F36" s="14">
        <v>0</v>
      </c>
      <c r="G36" s="35">
        <f t="shared" si="10"/>
        <v>1</v>
      </c>
      <c r="H36" s="15">
        <v>28.8</v>
      </c>
      <c r="I36" s="9">
        <f t="shared" si="2"/>
        <v>28.8</v>
      </c>
      <c r="J36" s="20">
        <v>472018</v>
      </c>
    </row>
    <row r="37" spans="1:14" ht="14.25" x14ac:dyDescent="0.2">
      <c r="A37" s="22" t="s">
        <v>47</v>
      </c>
      <c r="B37" s="17" t="s">
        <v>48</v>
      </c>
      <c r="C37" s="8">
        <v>0.1</v>
      </c>
      <c r="D37" s="9">
        <f>C37*[1]Sheet1!$B$3</f>
        <v>2</v>
      </c>
      <c r="E37" s="7">
        <f>ROUNDUP(C37*[1]Sheet1!$B$3,0)</f>
        <v>2</v>
      </c>
      <c r="F37" s="14">
        <v>0</v>
      </c>
      <c r="G37" s="35">
        <f t="shared" si="10"/>
        <v>2</v>
      </c>
      <c r="H37" s="15">
        <v>3.58</v>
      </c>
      <c r="I37" s="9">
        <f t="shared" si="2"/>
        <v>7.16</v>
      </c>
      <c r="J37" s="20">
        <v>655431</v>
      </c>
      <c r="N37" s="8"/>
    </row>
    <row r="38" spans="1:14" x14ac:dyDescent="0.2">
      <c r="C38" s="8"/>
      <c r="D38" s="9"/>
      <c r="E38" s="7"/>
      <c r="F38" s="14"/>
      <c r="G38" s="13"/>
      <c r="H38" s="15"/>
      <c r="I38" s="9"/>
    </row>
    <row r="39" spans="1:14" x14ac:dyDescent="0.2">
      <c r="C39" s="8"/>
      <c r="D39" s="9"/>
      <c r="E39" s="7"/>
      <c r="F39" s="14"/>
      <c r="G39" s="13"/>
      <c r="H39" s="15"/>
      <c r="I39" s="9"/>
    </row>
    <row r="40" spans="1:14" x14ac:dyDescent="0.2">
      <c r="H40" s="10" t="s">
        <v>9</v>
      </c>
      <c r="I40" s="18">
        <f>SUM(I7:I39)</f>
        <v>741.46</v>
      </c>
    </row>
    <row r="41" spans="1:14" x14ac:dyDescent="0.2">
      <c r="A41" s="39" t="s">
        <v>79</v>
      </c>
      <c r="H41" s="10" t="s">
        <v>28</v>
      </c>
      <c r="I41" s="3">
        <f>I40/$B$3</f>
        <v>33.702727272727273</v>
      </c>
    </row>
  </sheetData>
  <phoneticPr fontId="0" type="noConversion"/>
  <pageMargins left="0.75" right="0.75" top="1" bottom="1" header="0.5" footer="0.5"/>
  <pageSetup scale="86" fitToHeight="10" orientation="landscape" r:id="rId1"/>
  <headerFooter alignWithMargins="0">
    <oddHeader>&amp;LMichael Spiess&amp;R&amp;D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4AF0-F4D2-45B6-912C-E9BF31E41082}">
  <dimension ref="A1:M15"/>
  <sheetViews>
    <sheetView workbookViewId="0">
      <selection activeCell="I15" sqref="I15"/>
    </sheetView>
  </sheetViews>
  <sheetFormatPr defaultRowHeight="12.75" x14ac:dyDescent="0.2"/>
  <cols>
    <col min="1" max="1" width="29.7109375" bestFit="1" customWidth="1"/>
  </cols>
  <sheetData>
    <row r="1" spans="1:13" x14ac:dyDescent="0.2">
      <c r="A1" s="30" t="s">
        <v>51</v>
      </c>
    </row>
    <row r="2" spans="1:13" x14ac:dyDescent="0.2">
      <c r="A2" s="2" t="s">
        <v>69</v>
      </c>
      <c r="C2">
        <v>2</v>
      </c>
    </row>
    <row r="3" spans="1:13" x14ac:dyDescent="0.2">
      <c r="A3" s="2" t="s">
        <v>63</v>
      </c>
      <c r="C3">
        <v>20</v>
      </c>
    </row>
    <row r="4" spans="1:13" x14ac:dyDescent="0.2">
      <c r="A4" s="2"/>
      <c r="C4" s="31" t="s">
        <v>53</v>
      </c>
      <c r="D4" s="31" t="s">
        <v>54</v>
      </c>
      <c r="E4" s="31" t="s">
        <v>55</v>
      </c>
      <c r="F4" s="31" t="s">
        <v>56</v>
      </c>
      <c r="G4" s="32"/>
      <c r="H4" s="32"/>
      <c r="I4" s="32"/>
    </row>
    <row r="5" spans="1:13" x14ac:dyDescent="0.2">
      <c r="A5" s="2" t="s">
        <v>64</v>
      </c>
      <c r="C5" s="32">
        <f>(C6+G6)*$C$2*$C$3</f>
        <v>480</v>
      </c>
      <c r="D5" s="32">
        <f t="shared" ref="D5" si="0">(D6+H6)*$C$2*$C$3</f>
        <v>240</v>
      </c>
      <c r="E5" s="32">
        <f>E6*$C$2*$C$3</f>
        <v>280</v>
      </c>
      <c r="F5" s="32">
        <f>(F6+I6)*$C$2*$C$3</f>
        <v>440</v>
      </c>
      <c r="G5" s="32"/>
      <c r="H5" s="32"/>
      <c r="I5" s="32"/>
    </row>
    <row r="6" spans="1:13" x14ac:dyDescent="0.2">
      <c r="A6" s="2" t="s">
        <v>65</v>
      </c>
      <c r="C6" s="32">
        <f>SUM(C9:C50)</f>
        <v>8</v>
      </c>
      <c r="D6" s="32">
        <f t="shared" ref="D6:I6" si="1">SUM(D9:D50)</f>
        <v>5</v>
      </c>
      <c r="E6" s="32">
        <f t="shared" si="1"/>
        <v>7</v>
      </c>
      <c r="F6" s="32">
        <f t="shared" si="1"/>
        <v>5</v>
      </c>
      <c r="G6" s="32">
        <f t="shared" si="1"/>
        <v>4</v>
      </c>
      <c r="H6" s="32">
        <f t="shared" si="1"/>
        <v>1</v>
      </c>
      <c r="I6" s="32">
        <f t="shared" si="1"/>
        <v>6</v>
      </c>
    </row>
    <row r="7" spans="1:13" x14ac:dyDescent="0.2">
      <c r="A7" s="30"/>
      <c r="B7" s="30"/>
      <c r="C7" s="41" t="s">
        <v>52</v>
      </c>
      <c r="D7" s="41"/>
      <c r="E7" s="41"/>
      <c r="F7" s="41"/>
      <c r="G7" s="41" t="s">
        <v>57</v>
      </c>
      <c r="H7" s="41"/>
      <c r="I7" s="41"/>
      <c r="J7">
        <f>MAX(J9:J15)*$C$2*$C$3</f>
        <v>80</v>
      </c>
      <c r="K7">
        <f t="shared" ref="K7:M7" si="2">MAX(K9:K15)*$C$2*$C$3</f>
        <v>80</v>
      </c>
      <c r="L7">
        <f t="shared" si="2"/>
        <v>40</v>
      </c>
      <c r="M7">
        <f t="shared" si="2"/>
        <v>160</v>
      </c>
    </row>
    <row r="8" spans="1:13" x14ac:dyDescent="0.2">
      <c r="A8" s="30" t="s">
        <v>58</v>
      </c>
      <c r="B8" s="30"/>
      <c r="C8" s="33" t="s">
        <v>53</v>
      </c>
      <c r="D8" s="33" t="s">
        <v>54</v>
      </c>
      <c r="E8" s="33" t="s">
        <v>55</v>
      </c>
      <c r="F8" s="33" t="s">
        <v>56</v>
      </c>
      <c r="G8" s="33" t="s">
        <v>53</v>
      </c>
      <c r="H8" s="33" t="s">
        <v>54</v>
      </c>
      <c r="I8" s="33" t="s">
        <v>56</v>
      </c>
      <c r="J8" s="33" t="s">
        <v>53</v>
      </c>
      <c r="K8" s="33" t="s">
        <v>54</v>
      </c>
      <c r="L8" s="33" t="s">
        <v>55</v>
      </c>
      <c r="M8" s="33" t="s">
        <v>56</v>
      </c>
    </row>
    <row r="9" spans="1:13" x14ac:dyDescent="0.2">
      <c r="A9" s="2" t="s">
        <v>59</v>
      </c>
      <c r="C9">
        <v>1</v>
      </c>
      <c r="D9">
        <v>1</v>
      </c>
      <c r="E9">
        <v>1</v>
      </c>
      <c r="J9">
        <f>C9+G9</f>
        <v>1</v>
      </c>
      <c r="K9">
        <f>D9+H9</f>
        <v>1</v>
      </c>
      <c r="L9">
        <f>E9</f>
        <v>1</v>
      </c>
      <c r="M9">
        <f>F9+I9</f>
        <v>0</v>
      </c>
    </row>
    <row r="10" spans="1:13" x14ac:dyDescent="0.2">
      <c r="A10" s="2" t="s">
        <v>60</v>
      </c>
      <c r="C10">
        <v>2</v>
      </c>
      <c r="E10">
        <v>1</v>
      </c>
      <c r="J10">
        <f t="shared" ref="J10:J15" si="3">C10+G10</f>
        <v>2</v>
      </c>
      <c r="K10">
        <f t="shared" ref="K10:K15" si="4">D10+H10</f>
        <v>0</v>
      </c>
      <c r="L10">
        <f t="shared" ref="L10:L15" si="5">E10</f>
        <v>1</v>
      </c>
      <c r="M10">
        <f t="shared" ref="M10:M15" si="6">F10+I10</f>
        <v>0</v>
      </c>
    </row>
    <row r="11" spans="1:13" x14ac:dyDescent="0.2">
      <c r="A11" s="2" t="s">
        <v>61</v>
      </c>
      <c r="C11">
        <v>1</v>
      </c>
      <c r="D11">
        <v>1</v>
      </c>
      <c r="E11">
        <v>1</v>
      </c>
      <c r="G11">
        <v>1</v>
      </c>
      <c r="I11">
        <v>1</v>
      </c>
      <c r="J11">
        <f t="shared" si="3"/>
        <v>2</v>
      </c>
      <c r="K11">
        <f t="shared" si="4"/>
        <v>1</v>
      </c>
      <c r="L11">
        <f t="shared" si="5"/>
        <v>1</v>
      </c>
      <c r="M11">
        <f t="shared" si="6"/>
        <v>1</v>
      </c>
    </row>
    <row r="12" spans="1:13" x14ac:dyDescent="0.2">
      <c r="A12" s="2" t="s">
        <v>62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J12">
        <f t="shared" si="3"/>
        <v>2</v>
      </c>
      <c r="K12">
        <f t="shared" si="4"/>
        <v>2</v>
      </c>
      <c r="L12">
        <f t="shared" si="5"/>
        <v>1</v>
      </c>
      <c r="M12">
        <f t="shared" si="6"/>
        <v>1</v>
      </c>
    </row>
    <row r="13" spans="1:13" x14ac:dyDescent="0.2">
      <c r="A13" s="2" t="s">
        <v>66</v>
      </c>
      <c r="C13">
        <v>1</v>
      </c>
      <c r="D13">
        <v>1</v>
      </c>
      <c r="E13">
        <v>1</v>
      </c>
      <c r="G13">
        <v>1</v>
      </c>
      <c r="I13">
        <v>1</v>
      </c>
      <c r="J13">
        <f t="shared" si="3"/>
        <v>2</v>
      </c>
      <c r="K13">
        <f t="shared" si="4"/>
        <v>1</v>
      </c>
      <c r="L13">
        <f t="shared" si="5"/>
        <v>1</v>
      </c>
      <c r="M13">
        <f t="shared" si="6"/>
        <v>1</v>
      </c>
    </row>
    <row r="14" spans="1:13" x14ac:dyDescent="0.2">
      <c r="A14" s="2" t="s">
        <v>67</v>
      </c>
      <c r="C14">
        <v>1</v>
      </c>
      <c r="E14">
        <v>1</v>
      </c>
      <c r="F14">
        <v>2</v>
      </c>
      <c r="I14">
        <v>2</v>
      </c>
      <c r="J14">
        <f t="shared" si="3"/>
        <v>1</v>
      </c>
      <c r="K14">
        <f t="shared" si="4"/>
        <v>0</v>
      </c>
      <c r="L14">
        <f t="shared" si="5"/>
        <v>1</v>
      </c>
      <c r="M14">
        <f t="shared" si="6"/>
        <v>4</v>
      </c>
    </row>
    <row r="15" spans="1:13" x14ac:dyDescent="0.2">
      <c r="A15" s="2" t="s">
        <v>68</v>
      </c>
      <c r="C15">
        <v>1</v>
      </c>
      <c r="D15">
        <v>1</v>
      </c>
      <c r="E15">
        <v>1</v>
      </c>
      <c r="F15">
        <v>2</v>
      </c>
      <c r="G15">
        <v>1</v>
      </c>
      <c r="I15">
        <v>2</v>
      </c>
      <c r="J15">
        <f t="shared" si="3"/>
        <v>2</v>
      </c>
      <c r="K15">
        <f t="shared" si="4"/>
        <v>1</v>
      </c>
      <c r="L15">
        <f t="shared" si="5"/>
        <v>1</v>
      </c>
      <c r="M15">
        <f t="shared" si="6"/>
        <v>4</v>
      </c>
    </row>
  </sheetData>
  <mergeCells count="2">
    <mergeCell ref="C7:F7"/>
    <mergeCell ref="G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Materials</vt:lpstr>
      <vt:lpstr>Wire Calc</vt:lpstr>
    </vt:vector>
  </TitlesOfParts>
  <Company>Peak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Spiess</dc:creator>
  <cp:lastModifiedBy>mspiess</cp:lastModifiedBy>
  <cp:lastPrinted>2014-11-26T17:47:37Z</cp:lastPrinted>
  <dcterms:created xsi:type="dcterms:W3CDTF">1998-03-16T15:57:13Z</dcterms:created>
  <dcterms:modified xsi:type="dcterms:W3CDTF">2023-06-07T17:55:15Z</dcterms:modified>
</cp:coreProperties>
</file>